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5315" windowHeight="1030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13" i="1" l="1"/>
  <c r="M13" i="1"/>
  <c r="O13" i="1" s="1"/>
  <c r="L13" i="1"/>
  <c r="E13" i="1"/>
  <c r="D13" i="1"/>
  <c r="F13" i="1" s="1"/>
  <c r="C13" i="1"/>
  <c r="B14" i="1" s="1"/>
  <c r="E14" i="1" l="1"/>
  <c r="D14" i="1"/>
  <c r="C14" i="1"/>
  <c r="K14" i="1"/>
  <c r="M14" i="1" l="1"/>
  <c r="L14" i="1"/>
  <c r="N14" i="1"/>
  <c r="F14" i="1"/>
  <c r="B15" i="1" s="1"/>
  <c r="C15" i="1" l="1"/>
  <c r="E15" i="1"/>
  <c r="D15" i="1"/>
  <c r="F15" i="1" s="1"/>
  <c r="B16" i="1" s="1"/>
  <c r="O14" i="1"/>
  <c r="K15" i="1" s="1"/>
  <c r="E16" i="1" l="1"/>
  <c r="D16" i="1"/>
  <c r="C16" i="1"/>
  <c r="N15" i="1"/>
  <c r="M15" i="1"/>
  <c r="L15" i="1"/>
  <c r="O15" i="1" l="1"/>
  <c r="K16" i="1" s="1"/>
  <c r="F16" i="1"/>
  <c r="B17" i="1" s="1"/>
  <c r="E17" i="1" l="1"/>
  <c r="D17" i="1"/>
  <c r="F17" i="1" s="1"/>
  <c r="C17" i="1"/>
  <c r="B18" i="1" s="1"/>
  <c r="M16" i="1"/>
  <c r="L16" i="1"/>
  <c r="N16" i="1"/>
  <c r="E18" i="1" l="1"/>
  <c r="D18" i="1"/>
  <c r="F18" i="1" s="1"/>
  <c r="C18" i="1"/>
  <c r="B19" i="1" s="1"/>
  <c r="O16" i="1"/>
  <c r="K17" i="1" s="1"/>
  <c r="N17" i="1" l="1"/>
  <c r="M17" i="1"/>
  <c r="L17" i="1"/>
  <c r="C19" i="1"/>
  <c r="D19" i="1"/>
  <c r="E19" i="1"/>
  <c r="B20" i="1" l="1"/>
  <c r="F19" i="1"/>
  <c r="O17" i="1"/>
  <c r="K18" i="1" s="1"/>
  <c r="N18" i="1" l="1"/>
  <c r="M18" i="1"/>
  <c r="L18" i="1"/>
  <c r="E20" i="1"/>
  <c r="D20" i="1"/>
  <c r="F20" i="1" s="1"/>
  <c r="C20" i="1"/>
  <c r="B21" i="1" s="1"/>
  <c r="E21" i="1" l="1"/>
  <c r="D21" i="1"/>
  <c r="F21" i="1" s="1"/>
  <c r="C21" i="1"/>
  <c r="B22" i="1" s="1"/>
  <c r="O18" i="1"/>
  <c r="K19" i="1" s="1"/>
  <c r="N19" i="1" l="1"/>
  <c r="M19" i="1"/>
  <c r="O19" i="1" s="1"/>
  <c r="L19" i="1"/>
  <c r="K20" i="1" s="1"/>
  <c r="E22" i="1"/>
  <c r="D22" i="1"/>
  <c r="F22" i="1" s="1"/>
  <c r="C22" i="1"/>
  <c r="B23" i="1" s="1"/>
  <c r="C23" i="1" l="1"/>
  <c r="B24" i="1" s="1"/>
  <c r="E23" i="1"/>
  <c r="D23" i="1"/>
  <c r="F23" i="1" s="1"/>
  <c r="M20" i="1"/>
  <c r="L20" i="1"/>
  <c r="N20" i="1"/>
  <c r="E24" i="1" l="1"/>
  <c r="D24" i="1"/>
  <c r="F24" i="1" s="1"/>
  <c r="C24" i="1"/>
  <c r="B25" i="1" s="1"/>
  <c r="O20" i="1"/>
  <c r="K21" i="1" s="1"/>
  <c r="N21" i="1" l="1"/>
  <c r="L21" i="1"/>
  <c r="K22" i="1" s="1"/>
  <c r="M21" i="1"/>
  <c r="O21" i="1" s="1"/>
  <c r="E25" i="1"/>
  <c r="D25" i="1"/>
  <c r="F25" i="1" s="1"/>
  <c r="C25" i="1"/>
  <c r="B26" i="1" s="1"/>
  <c r="E26" i="1" l="1"/>
  <c r="D26" i="1"/>
  <c r="F26" i="1" s="1"/>
  <c r="C26" i="1"/>
  <c r="B27" i="1" s="1"/>
  <c r="N22" i="1"/>
  <c r="M22" i="1"/>
  <c r="O22" i="1" s="1"/>
  <c r="L22" i="1"/>
  <c r="K23" i="1" s="1"/>
  <c r="N23" i="1" l="1"/>
  <c r="M23" i="1"/>
  <c r="O23" i="1" s="1"/>
  <c r="L23" i="1"/>
  <c r="K24" i="1" s="1"/>
  <c r="C27" i="1"/>
  <c r="B28" i="1" s="1"/>
  <c r="E27" i="1"/>
  <c r="D27" i="1"/>
  <c r="F27" i="1" s="1"/>
  <c r="E28" i="1" l="1"/>
  <c r="D28" i="1"/>
  <c r="F28" i="1" s="1"/>
  <c r="C28" i="1"/>
  <c r="B29" i="1" s="1"/>
  <c r="M24" i="1"/>
  <c r="L24" i="1"/>
  <c r="N24" i="1"/>
  <c r="E29" i="1" l="1"/>
  <c r="D29" i="1"/>
  <c r="F29" i="1" s="1"/>
  <c r="C29" i="1"/>
  <c r="B30" i="1" s="1"/>
  <c r="O24" i="1"/>
  <c r="K25" i="1" s="1"/>
  <c r="N25" i="1" l="1"/>
  <c r="L25" i="1"/>
  <c r="K26" i="1" s="1"/>
  <c r="M25" i="1"/>
  <c r="O25" i="1" s="1"/>
  <c r="E30" i="1"/>
  <c r="D30" i="1"/>
  <c r="F30" i="1" s="1"/>
  <c r="C30" i="1"/>
  <c r="B31" i="1" s="1"/>
  <c r="C31" i="1" l="1"/>
  <c r="E3" i="1"/>
  <c r="E31" i="1"/>
  <c r="D31" i="1"/>
  <c r="F31" i="1" s="1"/>
  <c r="N26" i="1"/>
  <c r="M26" i="1"/>
  <c r="L26" i="1"/>
  <c r="O26" i="1" l="1"/>
  <c r="K27" i="1" s="1"/>
  <c r="E7" i="1"/>
  <c r="F7" i="1" s="1"/>
  <c r="E2" i="1"/>
  <c r="E4" i="1"/>
  <c r="N27" i="1" l="1"/>
  <c r="M27" i="1"/>
  <c r="O27" i="1" s="1"/>
  <c r="L27" i="1"/>
  <c r="K28" i="1" s="1"/>
  <c r="E8" i="1"/>
  <c r="E5" i="1" s="1"/>
  <c r="G5" i="1" s="1"/>
  <c r="E6" i="1"/>
  <c r="M28" i="1" l="1"/>
  <c r="L28" i="1"/>
  <c r="N28" i="1"/>
  <c r="G6" i="1"/>
  <c r="O28" i="1" l="1"/>
  <c r="K29" i="1" s="1"/>
  <c r="N29" i="1" l="1"/>
  <c r="M29" i="1"/>
  <c r="O29" i="1" s="1"/>
  <c r="L29" i="1"/>
  <c r="K30" i="1" s="1"/>
  <c r="N30" i="1" l="1"/>
  <c r="M30" i="1"/>
  <c r="O30" i="1" s="1"/>
  <c r="L30" i="1"/>
  <c r="K31" i="1" s="1"/>
  <c r="N3" i="1" l="1"/>
  <c r="N31" i="1"/>
  <c r="M31" i="1"/>
  <c r="O31" i="1" s="1"/>
  <c r="L31" i="1"/>
  <c r="N7" i="1" l="1"/>
  <c r="O7" i="1" s="1"/>
  <c r="R7" i="1" s="1"/>
  <c r="N4" i="1"/>
  <c r="N2" i="1"/>
  <c r="R2" i="1" s="1"/>
  <c r="R3" i="1"/>
  <c r="R4" i="1" l="1"/>
  <c r="N8" i="1"/>
  <c r="N6" i="1"/>
  <c r="R6" i="1" s="1"/>
  <c r="N5" i="1" l="1"/>
  <c r="R5" i="1" s="1"/>
  <c r="R8" i="1"/>
</calcChain>
</file>

<file path=xl/sharedStrings.xml><?xml version="1.0" encoding="utf-8"?>
<sst xmlns="http://schemas.openxmlformats.org/spreadsheetml/2006/main" count="63" uniqueCount="25">
  <si>
    <t>Parametros</t>
  </si>
  <si>
    <t>Resultados de estado estacionario</t>
  </si>
  <si>
    <t xml:space="preserve">Variaciones </t>
  </si>
  <si>
    <t>gamma</t>
  </si>
  <si>
    <t>probabilidad de éxito</t>
  </si>
  <si>
    <t>lambda</t>
  </si>
  <si>
    <t>n</t>
  </si>
  <si>
    <t>%</t>
  </si>
  <si>
    <t>b</t>
  </si>
  <si>
    <t>k</t>
  </si>
  <si>
    <t>delta</t>
  </si>
  <si>
    <t>c</t>
  </si>
  <si>
    <t>alpha</t>
  </si>
  <si>
    <t>i</t>
  </si>
  <si>
    <t>theta</t>
  </si>
  <si>
    <t>crecimiento</t>
  </si>
  <si>
    <t>L</t>
  </si>
  <si>
    <t>y</t>
  </si>
  <si>
    <t>s</t>
  </si>
  <si>
    <t>epsilon</t>
  </si>
  <si>
    <t>Algoritmo de Newton</t>
  </si>
  <si>
    <t>F(n)</t>
  </si>
  <si>
    <t>F(n+epsilon)</t>
  </si>
  <si>
    <t>F(n-epsilon)</t>
  </si>
  <si>
    <t>F'(n)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</si>
</sst>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0" xfId="0" applyFont="1" applyFill="1" applyAlignment="1"/>
    <xf numFmtId="0" fontId="0" fillId="3" borderId="0" xfId="0" applyFill="1" applyAlignment="1">
      <alignment wrapText="1"/>
    </xf>
    <xf numFmtId="0" fontId="0" fillId="4" borderId="0" xfId="0" applyFill="1"/>
    <xf numFmtId="0" fontId="0" fillId="5" borderId="0" xfId="0" applyFill="1"/>
    <xf numFmtId="0" fontId="1" fillId="5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164" fontId="1" fillId="5" borderId="1" xfId="0" applyNumberFormat="1" applyFont="1" applyFill="1" applyBorder="1" applyAlignment="1">
      <alignment wrapText="1"/>
    </xf>
    <xf numFmtId="0" fontId="0" fillId="5" borderId="0" xfId="0" applyFill="1" applyAlignment="1">
      <alignment wrapText="1"/>
    </xf>
    <xf numFmtId="0" fontId="1" fillId="6" borderId="0" xfId="0" applyFont="1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workbookViewId="0">
      <selection activeCell="E6" sqref="E6"/>
    </sheetView>
  </sheetViews>
  <sheetFormatPr baseColWidth="10" defaultRowHeight="15" x14ac:dyDescent="0.25"/>
  <sheetData>
    <row r="1" spans="1:19" x14ac:dyDescent="0.25">
      <c r="A1" s="1" t="s">
        <v>0</v>
      </c>
      <c r="B1" s="2"/>
      <c r="D1" s="3" t="s">
        <v>1</v>
      </c>
      <c r="E1" s="4"/>
      <c r="F1" s="4"/>
      <c r="G1" s="4"/>
      <c r="H1" s="5"/>
      <c r="J1" s="1" t="s">
        <v>0</v>
      </c>
      <c r="K1" s="2"/>
      <c r="M1" s="3" t="s">
        <v>1</v>
      </c>
      <c r="N1" s="4"/>
      <c r="O1" s="4"/>
      <c r="Q1" s="6" t="s">
        <v>2</v>
      </c>
      <c r="R1" s="7"/>
      <c r="S1" s="7"/>
    </row>
    <row r="2" spans="1:19" ht="30" x14ac:dyDescent="0.25">
      <c r="A2" s="8" t="s">
        <v>3</v>
      </c>
      <c r="B2" s="9">
        <v>0.1</v>
      </c>
      <c r="D2" s="10" t="s">
        <v>4</v>
      </c>
      <c r="E2" s="11">
        <f>+B3*E3^B4</f>
        <v>0.11087552250860783</v>
      </c>
      <c r="F2" s="12"/>
      <c r="G2" s="4"/>
      <c r="H2" s="5"/>
      <c r="J2" s="8" t="s">
        <v>3</v>
      </c>
      <c r="K2" s="9">
        <v>0.1</v>
      </c>
      <c r="M2" s="10" t="s">
        <v>4</v>
      </c>
      <c r="N2" s="11">
        <f>+K3*N3^K4</f>
        <v>7.9188277000618507E-2</v>
      </c>
      <c r="O2" s="12"/>
      <c r="Q2" s="7" t="s">
        <v>4</v>
      </c>
      <c r="R2" s="13">
        <f>N2-E2</f>
        <v>-3.168724550798932E-2</v>
      </c>
      <c r="S2" s="7"/>
    </row>
    <row r="3" spans="1:19" x14ac:dyDescent="0.25">
      <c r="A3" s="8" t="s">
        <v>5</v>
      </c>
      <c r="B3" s="9">
        <v>0.6</v>
      </c>
      <c r="D3" s="10" t="s">
        <v>6</v>
      </c>
      <c r="E3" s="11">
        <f>+B31</f>
        <v>3.4148281920991112E-2</v>
      </c>
      <c r="F3" s="12"/>
      <c r="G3" s="4"/>
      <c r="H3" s="5"/>
      <c r="J3" s="8" t="s">
        <v>5</v>
      </c>
      <c r="K3" s="9">
        <v>0.5</v>
      </c>
      <c r="M3" s="10" t="s">
        <v>6</v>
      </c>
      <c r="N3" s="11">
        <f>+K31</f>
        <v>2.5083132857306744E-2</v>
      </c>
      <c r="O3" s="12"/>
      <c r="Q3" s="7" t="s">
        <v>6</v>
      </c>
      <c r="R3" s="13">
        <f t="shared" ref="R3:R8" si="0">+((N3/E3)-1)*100</f>
        <v>-26.546427971569418</v>
      </c>
      <c r="S3" s="7" t="s">
        <v>7</v>
      </c>
    </row>
    <row r="4" spans="1:19" x14ac:dyDescent="0.25">
      <c r="A4" s="8" t="s">
        <v>8</v>
      </c>
      <c r="B4" s="9">
        <v>0.5</v>
      </c>
      <c r="D4" s="10" t="s">
        <v>9</v>
      </c>
      <c r="E4" s="11">
        <f>+(1+B3*B2*E3^B4)*(E3^((1-B4)/B6))*(B4*B3*(1-B6)*B6*B7*B8^(1-B6))^(-1/B6)</f>
        <v>4.5285545521743229</v>
      </c>
      <c r="F4" s="12"/>
      <c r="G4" s="4"/>
      <c r="H4" s="5"/>
      <c r="J4" s="8" t="s">
        <v>8</v>
      </c>
      <c r="K4" s="9">
        <v>0.5</v>
      </c>
      <c r="M4" s="10" t="s">
        <v>9</v>
      </c>
      <c r="N4" s="11">
        <f>+(1+K3*K2*N3^K4)*(N3^((1-K4)/K6))*(K4*K3*(1-K6)*K6*K7*K8^(1-K6))^(-1/K6)</f>
        <v>4.8803518897401688</v>
      </c>
      <c r="O4" s="12"/>
      <c r="Q4" s="7" t="s">
        <v>9</v>
      </c>
      <c r="R4" s="13">
        <f t="shared" si="0"/>
        <v>7.7684244169463623</v>
      </c>
      <c r="S4" s="7" t="s">
        <v>7</v>
      </c>
    </row>
    <row r="5" spans="1:19" x14ac:dyDescent="0.25">
      <c r="A5" s="8" t="s">
        <v>10</v>
      </c>
      <c r="B5" s="9">
        <v>0.1</v>
      </c>
      <c r="D5" s="10" t="s">
        <v>11</v>
      </c>
      <c r="E5" s="11">
        <f>+(1-B9)*E8</f>
        <v>2.1625166021945135</v>
      </c>
      <c r="F5" s="12"/>
      <c r="G5" s="4">
        <f>+E5/E8</f>
        <v>0.8</v>
      </c>
      <c r="H5" s="5"/>
      <c r="J5" s="8" t="s">
        <v>10</v>
      </c>
      <c r="K5" s="9">
        <v>0.1</v>
      </c>
      <c r="M5" s="10" t="s">
        <v>11</v>
      </c>
      <c r="N5" s="11">
        <f>+(1-K9)*N8</f>
        <v>2.217093203390311</v>
      </c>
      <c r="O5" s="12"/>
      <c r="Q5" s="7" t="s">
        <v>11</v>
      </c>
      <c r="R5" s="13">
        <f t="shared" si="0"/>
        <v>2.5237540900455269</v>
      </c>
      <c r="S5" s="7" t="s">
        <v>7</v>
      </c>
    </row>
    <row r="6" spans="1:19" x14ac:dyDescent="0.25">
      <c r="A6" s="8" t="s">
        <v>12</v>
      </c>
      <c r="B6" s="9">
        <v>0.36</v>
      </c>
      <c r="D6" s="10" t="s">
        <v>13</v>
      </c>
      <c r="E6" s="11">
        <f>+E4*(B2*B3*E3^B4+B5)</f>
        <v>0.5030660404355386</v>
      </c>
      <c r="F6" s="12"/>
      <c r="G6" s="4">
        <f>+E6/E8</f>
        <v>0.1861039272207313</v>
      </c>
      <c r="H6" s="5"/>
      <c r="J6" s="8" t="s">
        <v>12</v>
      </c>
      <c r="K6" s="9">
        <v>0.36</v>
      </c>
      <c r="M6" s="10" t="s">
        <v>13</v>
      </c>
      <c r="N6" s="11">
        <f>+N4*(K2*K3*N3^K4+K5)</f>
        <v>0.52668185470454054</v>
      </c>
      <c r="O6" s="12"/>
      <c r="Q6" s="7" t="s">
        <v>13</v>
      </c>
      <c r="R6" s="13">
        <f t="shared" si="0"/>
        <v>4.6943765571128893</v>
      </c>
      <c r="S6" s="7" t="s">
        <v>7</v>
      </c>
    </row>
    <row r="7" spans="1:19" ht="30" x14ac:dyDescent="0.25">
      <c r="A7" s="8" t="s">
        <v>14</v>
      </c>
      <c r="B7" s="9">
        <v>1</v>
      </c>
      <c r="D7" s="10" t="s">
        <v>15</v>
      </c>
      <c r="E7" s="11">
        <f>+B3*B2*E3^B4</f>
        <v>1.1087552250860782E-2</v>
      </c>
      <c r="F7" s="12">
        <f>+E7*100</f>
        <v>1.1087552250860782</v>
      </c>
      <c r="G7" s="4" t="s">
        <v>7</v>
      </c>
      <c r="H7" s="5"/>
      <c r="J7" s="8" t="s">
        <v>14</v>
      </c>
      <c r="K7" s="9">
        <v>1</v>
      </c>
      <c r="M7" s="10" t="s">
        <v>15</v>
      </c>
      <c r="N7" s="11">
        <f>+K3*K2*N3^K4</f>
        <v>7.9188277000618503E-3</v>
      </c>
      <c r="O7" s="12">
        <f>+N7*100</f>
        <v>0.79188277000618501</v>
      </c>
      <c r="Q7" s="7" t="s">
        <v>15</v>
      </c>
      <c r="R7" s="13">
        <f>+O7-F7</f>
        <v>-0.31687245507989314</v>
      </c>
      <c r="S7" s="7" t="s">
        <v>7</v>
      </c>
    </row>
    <row r="8" spans="1:19" x14ac:dyDescent="0.25">
      <c r="A8" s="8" t="s">
        <v>16</v>
      </c>
      <c r="B8" s="9">
        <v>2</v>
      </c>
      <c r="D8" s="10" t="s">
        <v>17</v>
      </c>
      <c r="E8" s="11">
        <f>+B7*(B8^(1-B6))*(E4^B6)*(1+B3*B2*E3^B4)^(1-B6)</f>
        <v>2.7031457527431417</v>
      </c>
      <c r="F8" s="12"/>
      <c r="G8" s="4"/>
      <c r="H8" s="5"/>
      <c r="J8" s="8" t="s">
        <v>16</v>
      </c>
      <c r="K8" s="9">
        <v>2</v>
      </c>
      <c r="M8" s="10" t="s">
        <v>17</v>
      </c>
      <c r="N8" s="11">
        <f>+K7*(K8^(1-K6))*(N4^K6)*(1+K3*K2*N3^K4)^(1-K6)</f>
        <v>2.7713665042378888</v>
      </c>
      <c r="O8" s="12"/>
      <c r="Q8" s="7" t="s">
        <v>17</v>
      </c>
      <c r="R8" s="13">
        <f t="shared" si="0"/>
        <v>2.5237540900455269</v>
      </c>
      <c r="S8" s="7" t="s">
        <v>7</v>
      </c>
    </row>
    <row r="9" spans="1:19" x14ac:dyDescent="0.25">
      <c r="A9" s="8" t="s">
        <v>18</v>
      </c>
      <c r="B9" s="9">
        <v>0.2</v>
      </c>
      <c r="D9" s="4"/>
      <c r="E9" s="4"/>
      <c r="F9" s="4"/>
      <c r="G9" s="4"/>
      <c r="H9" s="5"/>
      <c r="J9" s="8" t="s">
        <v>18</v>
      </c>
      <c r="K9" s="9">
        <v>0.2</v>
      </c>
      <c r="M9" s="4"/>
      <c r="N9" s="4"/>
      <c r="O9" s="4"/>
      <c r="Q9" s="14"/>
      <c r="R9" s="7"/>
      <c r="S9" s="7"/>
    </row>
    <row r="10" spans="1:19" x14ac:dyDescent="0.25">
      <c r="A10" s="8" t="s">
        <v>19</v>
      </c>
      <c r="B10" s="9">
        <v>9.9999999999999995E-7</v>
      </c>
      <c r="H10" s="5"/>
      <c r="J10" s="8" t="s">
        <v>19</v>
      </c>
      <c r="K10" s="9">
        <v>9.9999999999999995E-7</v>
      </c>
    </row>
    <row r="11" spans="1:19" x14ac:dyDescent="0.25">
      <c r="B11" s="15" t="s">
        <v>20</v>
      </c>
      <c r="C11" s="16"/>
      <c r="D11" s="16"/>
      <c r="E11" s="16"/>
      <c r="F11" s="16"/>
      <c r="H11" s="5"/>
      <c r="K11" s="15" t="s">
        <v>20</v>
      </c>
      <c r="L11" s="16"/>
      <c r="M11" s="16"/>
      <c r="N11" s="16"/>
      <c r="O11" s="16"/>
    </row>
    <row r="12" spans="1:19" x14ac:dyDescent="0.25">
      <c r="B12" s="15" t="s">
        <v>6</v>
      </c>
      <c r="C12" s="15" t="s">
        <v>21</v>
      </c>
      <c r="D12" s="15" t="s">
        <v>22</v>
      </c>
      <c r="E12" s="15" t="s">
        <v>23</v>
      </c>
      <c r="F12" s="15" t="s">
        <v>24</v>
      </c>
      <c r="H12" s="5"/>
      <c r="K12" s="15" t="s">
        <v>6</v>
      </c>
      <c r="L12" s="15" t="s">
        <v>21</v>
      </c>
      <c r="M12" s="15" t="s">
        <v>22</v>
      </c>
      <c r="N12" s="15" t="s">
        <v>23</v>
      </c>
      <c r="O12" s="15" t="s">
        <v>24</v>
      </c>
    </row>
    <row r="13" spans="1:19" x14ac:dyDescent="0.25">
      <c r="B13" s="16">
        <v>0.5</v>
      </c>
      <c r="C13" s="16">
        <f>+($B$2*$B$3*B13^$B$4+$B$5)*(1+$B$3*$B$2*B13^$B$4)*((B13^(1-$B$4))/($B$4*$B$3*(1-$B$6)*$B$6*$B$7*$B$8^(1-$B$6)))^(1/$B$6)+B13*(1+$B$2)-$B$9*(1+$B$3*$B$2*B13^$B$4)*(B13^(1-$B$4))/($B$4*$B$3*$B$6*(1-$B$6))</f>
        <v>26.067302063504012</v>
      </c>
      <c r="D13" s="16">
        <f>+($B$2*$B$3*(B13+$B$10)^$B$4+$B$5)*(1+$B$3*$B$2*(B13+$B$10)^$B$4)*(((B13+$B$10)^(1-$B$4))/($B$4*$B$3*(1-$B$6)*$B$6*$B$7*$B$8^(1-$B$6)))^(1/$B$6)+(B13+$B$10)*(1+$B$2)-$B$9*(1+$B$3*$B$2*(B13+$B$10)^$B$4)*((B13+$B$10)^(1-$B$4))/($B$4*$B$3*$B$6*(1-$B$6))</f>
        <v>26.067387111703642</v>
      </c>
      <c r="E13" s="16">
        <f>+($B$2*$B$3*(B13-$B$10)^$B$4+$B$5)*(1+$B$3*$B$2*(B13-$B$10)^$B$4)*(((B13-$B$10)^(1-$B$4))/($B$4*$B$3*(1-$B$6)*$B$6*$B$7*$B$8^(1-$B$6)))^(1/$B$6)+(B13-$B$10)*(1+$B$2)-$B$9*(1+$B$3*$B$2*(B13-$B$10)^$B$4)*((B13-$B$10)^(1-$B$4))/($B$4*$B$3*$B$6*(1-$B$6))</f>
        <v>26.067217015409518</v>
      </c>
      <c r="F13" s="16">
        <f>+(D13-E13)/(2*$B$10)</f>
        <v>85.048147061783652</v>
      </c>
      <c r="H13" s="5"/>
      <c r="K13" s="16">
        <v>0.5</v>
      </c>
      <c r="L13" s="16">
        <f>+($K$2*$K$3*K13^$K$4+$K$5)*(1+$K$3*$K$2*K13^$K$4)*((K13^(1-$K$4))/($K$4*$K$3*(1-$K$6)*$K$6*$K$7*$K$8^(1-$K$6)))^(1/$K$6)+K13*(1+$K$2)-$K$9*(1+$K$3*$K$2*K13^$K$4)*(K13^(1-$K$4))/($K$4*$K$3*$K$6*(1-$K$6))</f>
        <v>41.316552595662827</v>
      </c>
      <c r="M13" s="16">
        <f>+($K$2*$K$3*(K13+$K$10)^$K$4+$K$5)*(1+$K$3*$K$2*(K13+$K$10)^$K$4)*(((K13+$K$10)^(1-$K$4))/($K$4*$K$3*(1-$K$6)*$K$6*$K$7*$K$8^(1-$K$6)))^(1/$K$6)+(K13+$K$10)*(1+$K$2)-$K$9*(1+$K$3*$K$2*(K13+$K$10)^$K$4)*((K13+$K$10)^(1-$K$4))/($K$4*$K$3*$K$6*(1-$K$6))</f>
        <v>41.316684159810634</v>
      </c>
      <c r="N13" s="16">
        <f>+($K$2*$K$3*(K13-$K$10)^$K$4+$K$5)*(1+$K$3*$K$2*(K13-$K$10)^$K$4)*(((K13-$K$10)^(1-$K$4))/($K$4*$K$3*(1-$K$6)*$K$6*$K$7*$K$8^(1-$K$6)))^(1/$K$6)+(K13-$K$10)*(1+$K$2)-$K$9*(1+$K$3*$K$2*(K13-$K$10)^$K$4)*((K13-$K$10)^(1-$K$4))/($K$4*$K$3*$K$6*(1-$K$6))</f>
        <v>41.316421031670103</v>
      </c>
      <c r="O13" s="16">
        <f>+(M13-N13)/(2*$K$10)</f>
        <v>131.5640702657106</v>
      </c>
    </row>
    <row r="14" spans="1:19" x14ac:dyDescent="0.25">
      <c r="B14" s="16">
        <f>+B13-C13/F13</f>
        <v>0.19349947101649034</v>
      </c>
      <c r="C14" s="16">
        <f t="shared" ref="C14:C31" si="1">+($B$2*$B$3*B14^$B$4+$B$5)*(1+$B$3*$B$2*B14^$B$4)*((B14^(1-$B$4))/($B$4*$B$3*(1-$B$6)*$B$6*$B$7*$B$8^(1-$B$6)))^(1/$B$6)+B14*(1+$B$2)-$B$9*(1+$B$3*$B$2*B14^$B$4)*(B14^(1-$B$4))/($B$4*$B$3*$B$6*(1-$B$6))</f>
        <v>5.3700203807564826</v>
      </c>
      <c r="D14" s="16">
        <f t="shared" ref="D14:D31" si="2">+($B$2*$B$3*(B14+$B$10)^$B$4+$B$5)*(1+$B$3*$B$2*(B14+$B$10)^$B$4)*(((B14+$B$10)^(1-$B$4))/($B$4*$B$3*(1-$B$6)*$B$6*$B$7*$B$8^(1-$B$6)))^(1/$B$6)+(B14+$B$10)*(1+$B$2)-$B$9*(1+$B$3*$B$2*(B14+$B$10)^$B$4)*((B14+$B$10)^(1-$B$4))/($B$4*$B$3*$B$6*(1-$B$6))</f>
        <v>5.3700683293021862</v>
      </c>
      <c r="E14" s="16">
        <f t="shared" ref="E14:E31" si="3">+($B$2*$B$3*(B14-$B$10)^$B$4+$B$5)*(1+$B$3*$B$2*(B14-$B$10)^$B$4)*(((B14-$B$10)^(1-$B$4))/($B$4*$B$3*(1-$B$6)*$B$6*$B$7*$B$8^(1-$B$6)))^(1/$B$6)+(B14-$B$10)*(1+$B$2)-$B$9*(1+$B$3*$B$2*(B14-$B$10)^$B$4)*((B14-$B$10)^(1-$B$4))/($B$4*$B$3*$B$6*(1-$B$6))</f>
        <v>5.3699724323590949</v>
      </c>
      <c r="F14" s="16">
        <f t="shared" ref="F14:F31" si="4">+(D14-E14)/(2*$B$10)</f>
        <v>47.948471545655735</v>
      </c>
      <c r="H14" s="5"/>
      <c r="K14" s="16">
        <f>+K13-L13/O13</f>
        <v>0.1859586928846248</v>
      </c>
      <c r="L14" s="16">
        <f t="shared" ref="L14:L31" si="5">+($K$2*$K$3*K14^$K$4+$K$5)*(1+$K$3*$K$2*K14^$K$4)*((K14^(1-$K$4))/($K$4*$K$3*(1-$K$6)*$K$6*$K$7*$K$8^(1-$K$6)))^(1/$K$6)+K14*(1+$K$2)-$K$9*(1+$K$3*$K$2*K14^$K$4)*(K14^(1-$K$4))/($K$4*$K$3*$K$6*(1-$K$6))</f>
        <v>8.3904995004816012</v>
      </c>
      <c r="M14" s="16">
        <f t="shared" ref="M14:M31" si="6">+($K$2*$K$3*(K14+$K$10)^$K$4+$K$5)*(1+$K$3*$K$2*(K14+$K$10)^$K$4)*(((K14+$K$10)^(1-$K$4))/($K$4*$K$3*(1-$K$6)*$K$6*$K$7*$K$8^(1-$K$6)))^(1/$K$6)+(K14+$K$10)*(1+$K$2)-$K$9*(1+$K$3*$K$2*(K14+$K$10)^$K$4)*((K14+$K$10)^(1-$K$4))/($K$4*$K$3*$K$6*(1-$K$6))</f>
        <v>8.3905741493794181</v>
      </c>
      <c r="N14" s="16">
        <f t="shared" ref="N14:N31" si="7">+($K$2*$K$3*(K14-$K$10)^$K$4+$K$5)*(1+$K$3*$K$2*(K14-$K$10)^$K$4)*(((K14-$K$10)^(1-$K$4))/($K$4*$K$3*(1-$K$6)*$K$6*$K$7*$K$8^(1-$K$6)))^(1/$K$6)+(K14-$K$10)*(1+$K$2)-$K$9*(1+$K$3*$K$2*(K14-$K$10)^$K$4)*((K14-$K$10)^(1-$K$4))/($K$4*$K$3*$K$6*(1-$K$6))</f>
        <v>8.3904248518103994</v>
      </c>
      <c r="O14" s="16">
        <f t="shared" ref="O14:O31" si="8">+(M14-N14)/(2*$K$10)</f>
        <v>74.648784509356858</v>
      </c>
    </row>
    <row r="15" spans="1:19" x14ac:dyDescent="0.25">
      <c r="B15" s="16">
        <f t="shared" ref="B15:B31" si="9">+B14-C14/F14</f>
        <v>8.1503818023813845E-2</v>
      </c>
      <c r="C15" s="16">
        <f t="shared" si="1"/>
        <v>1.035708946087821</v>
      </c>
      <c r="D15" s="16">
        <f t="shared" si="2"/>
        <v>1.0357370315050296</v>
      </c>
      <c r="E15" s="16">
        <f t="shared" si="3"/>
        <v>1.0356808608972148</v>
      </c>
      <c r="F15" s="16">
        <f t="shared" si="4"/>
        <v>28.085303907410264</v>
      </c>
      <c r="H15" s="5"/>
      <c r="K15" s="16">
        <f t="shared" ref="K15:K31" si="10">+K14-L14/O14</f>
        <v>7.3559012760832654E-2</v>
      </c>
      <c r="L15" s="16">
        <f t="shared" si="5"/>
        <v>1.6099395293281646</v>
      </c>
      <c r="M15" s="16">
        <f t="shared" si="6"/>
        <v>1.6099831885672278</v>
      </c>
      <c r="N15" s="16">
        <f t="shared" si="7"/>
        <v>1.609895870450305</v>
      </c>
      <c r="O15" s="16">
        <f t="shared" si="8"/>
        <v>43.659058461376077</v>
      </c>
    </row>
    <row r="16" spans="1:19" x14ac:dyDescent="0.25">
      <c r="B16" s="16">
        <f t="shared" si="9"/>
        <v>4.462656187938057E-2</v>
      </c>
      <c r="C16" s="16">
        <f t="shared" si="1"/>
        <v>0.17121084841053646</v>
      </c>
      <c r="D16" s="16">
        <f t="shared" si="2"/>
        <v>0.17122903006501133</v>
      </c>
      <c r="E16" s="16">
        <f t="shared" si="3"/>
        <v>0.17119266708703806</v>
      </c>
      <c r="F16" s="16">
        <f t="shared" si="4"/>
        <v>18.181488986634964</v>
      </c>
      <c r="H16" s="5"/>
      <c r="K16" s="16">
        <f t="shared" si="10"/>
        <v>3.6683743662841634E-2</v>
      </c>
      <c r="L16" s="16">
        <f t="shared" si="5"/>
        <v>0.27713822362408758</v>
      </c>
      <c r="M16" s="16">
        <f t="shared" si="6"/>
        <v>0.27716567022325356</v>
      </c>
      <c r="N16" s="16">
        <f t="shared" si="7"/>
        <v>0.27711077758773539</v>
      </c>
      <c r="O16" s="16">
        <f t="shared" si="8"/>
        <v>27.44631775908335</v>
      </c>
    </row>
    <row r="17" spans="2:15" x14ac:dyDescent="0.25">
      <c r="B17" s="16">
        <f t="shared" si="9"/>
        <v>3.5209794719309587E-2</v>
      </c>
      <c r="C17" s="16">
        <f t="shared" si="1"/>
        <v>1.5483187860536485E-2</v>
      </c>
      <c r="D17" s="16">
        <f t="shared" si="2"/>
        <v>1.5497984255017583E-2</v>
      </c>
      <c r="E17" s="16">
        <f t="shared" si="3"/>
        <v>1.5468391859127295E-2</v>
      </c>
      <c r="F17" s="16">
        <f t="shared" si="4"/>
        <v>14.796197945143863</v>
      </c>
      <c r="H17" s="5"/>
      <c r="K17" s="16">
        <f t="shared" si="10"/>
        <v>2.658627900267356E-2</v>
      </c>
      <c r="L17" s="16">
        <f t="shared" si="5"/>
        <v>3.086596946051412E-2</v>
      </c>
      <c r="M17" s="16">
        <f t="shared" si="6"/>
        <v>3.0887049469757066E-2</v>
      </c>
      <c r="N17" s="16">
        <f t="shared" si="7"/>
        <v>3.0844890166136341E-2</v>
      </c>
      <c r="O17" s="16">
        <f t="shared" si="8"/>
        <v>21.079651810362865</v>
      </c>
    </row>
    <row r="18" spans="2:15" x14ac:dyDescent="0.25">
      <c r="B18" s="16">
        <f t="shared" si="9"/>
        <v>3.416336455407798E-2</v>
      </c>
      <c r="C18" s="16">
        <f t="shared" si="1"/>
        <v>2.1684497988927465E-4</v>
      </c>
      <c r="D18" s="16">
        <f t="shared" si="2"/>
        <v>2.3122534445374487E-4</v>
      </c>
      <c r="E18" s="16">
        <f t="shared" si="3"/>
        <v>2.0246501749898727E-4</v>
      </c>
      <c r="F18" s="16">
        <f t="shared" si="4"/>
        <v>14.380163477378805</v>
      </c>
      <c r="H18" s="5"/>
      <c r="K18" s="16">
        <f t="shared" si="10"/>
        <v>2.5122024766493993E-2</v>
      </c>
      <c r="L18" s="16">
        <f t="shared" si="5"/>
        <v>7.7764363563914696E-4</v>
      </c>
      <c r="M18" s="16">
        <f t="shared" si="6"/>
        <v>7.976535474414348E-4</v>
      </c>
      <c r="N18" s="16">
        <f t="shared" si="7"/>
        <v>7.5763447126320216E-4</v>
      </c>
      <c r="O18" s="16">
        <f t="shared" si="8"/>
        <v>20.009538089116319</v>
      </c>
    </row>
    <row r="19" spans="2:15" x14ac:dyDescent="0.25">
      <c r="B19" s="16">
        <f t="shared" si="9"/>
        <v>3.4148285102427074E-2</v>
      </c>
      <c r="C19" s="16">
        <f t="shared" si="1"/>
        <v>4.5730269793153866E-8</v>
      </c>
      <c r="D19" s="16">
        <f t="shared" si="2"/>
        <v>1.4420029315731497E-5</v>
      </c>
      <c r="E19" s="16">
        <f t="shared" si="3"/>
        <v>-1.4328166466293091E-5</v>
      </c>
      <c r="F19" s="16">
        <f t="shared" si="4"/>
        <v>14.374097891012294</v>
      </c>
      <c r="H19" s="5"/>
      <c r="K19" s="16">
        <f t="shared" si="10"/>
        <v>2.5083161118958714E-2</v>
      </c>
      <c r="L19" s="16">
        <f t="shared" si="5"/>
        <v>5.6468086251371119E-7</v>
      </c>
      <c r="M19" s="16">
        <f t="shared" si="6"/>
        <v>2.0545527576243394E-5</v>
      </c>
      <c r="N19" s="16">
        <f t="shared" si="7"/>
        <v>-1.9415417506607469E-5</v>
      </c>
      <c r="O19" s="16">
        <f t="shared" si="8"/>
        <v>19.980472541425431</v>
      </c>
    </row>
    <row r="20" spans="2:15" x14ac:dyDescent="0.25">
      <c r="B20" s="16">
        <f t="shared" si="9"/>
        <v>3.4148281920991265E-2</v>
      </c>
      <c r="C20" s="16">
        <f t="shared" si="1"/>
        <v>2.2204460492503131E-15</v>
      </c>
      <c r="D20" s="16">
        <f t="shared" si="2"/>
        <v>1.4374297768182664E-5</v>
      </c>
      <c r="E20" s="16">
        <f t="shared" si="3"/>
        <v>-1.4373895454000696E-5</v>
      </c>
      <c r="F20" s="16">
        <f t="shared" si="4"/>
        <v>14.37409661109168</v>
      </c>
      <c r="H20" s="5"/>
      <c r="K20" s="16">
        <f t="shared" si="10"/>
        <v>2.508313285732169E-2</v>
      </c>
      <c r="L20" s="16">
        <f t="shared" si="5"/>
        <v>2.9864999362416711E-13</v>
      </c>
      <c r="M20" s="16">
        <f t="shared" si="6"/>
        <v>1.9980825863186169E-5</v>
      </c>
      <c r="N20" s="16">
        <f t="shared" si="7"/>
        <v>-1.9980076920500522E-5</v>
      </c>
      <c r="O20" s="16">
        <f t="shared" si="8"/>
        <v>19.980451391843346</v>
      </c>
    </row>
    <row r="21" spans="2:15" x14ac:dyDescent="0.25">
      <c r="B21" s="16">
        <f t="shared" si="9"/>
        <v>3.4148281920991112E-2</v>
      </c>
      <c r="C21" s="16">
        <f t="shared" si="1"/>
        <v>0</v>
      </c>
      <c r="D21" s="16">
        <f t="shared" si="2"/>
        <v>1.4374297765851196E-5</v>
      </c>
      <c r="E21" s="16">
        <f t="shared" si="3"/>
        <v>-1.4373895455999097E-5</v>
      </c>
      <c r="F21" s="16">
        <f t="shared" si="4"/>
        <v>14.374096610925147</v>
      </c>
      <c r="H21" s="5"/>
      <c r="K21" s="16">
        <f t="shared" si="10"/>
        <v>2.5083132857306744E-2</v>
      </c>
      <c r="L21" s="16">
        <f t="shared" si="5"/>
        <v>0</v>
      </c>
      <c r="M21" s="16">
        <f t="shared" si="6"/>
        <v>1.9980825564647198E-5</v>
      </c>
      <c r="N21" s="16">
        <f t="shared" si="7"/>
        <v>-1.9980077219372561E-5</v>
      </c>
      <c r="O21" s="16">
        <f t="shared" si="8"/>
        <v>19.980451392009879</v>
      </c>
    </row>
    <row r="22" spans="2:15" x14ac:dyDescent="0.25">
      <c r="B22" s="16">
        <f t="shared" si="9"/>
        <v>3.4148281920991112E-2</v>
      </c>
      <c r="C22" s="16">
        <f t="shared" si="1"/>
        <v>0</v>
      </c>
      <c r="D22" s="16">
        <f t="shared" si="2"/>
        <v>1.4374297765851196E-5</v>
      </c>
      <c r="E22" s="16">
        <f t="shared" si="3"/>
        <v>-1.4373895455999097E-5</v>
      </c>
      <c r="F22" s="16">
        <f t="shared" si="4"/>
        <v>14.374096610925147</v>
      </c>
      <c r="H22" s="5"/>
      <c r="K22" s="16">
        <f t="shared" si="10"/>
        <v>2.5083132857306744E-2</v>
      </c>
      <c r="L22" s="16">
        <f t="shared" si="5"/>
        <v>0</v>
      </c>
      <c r="M22" s="16">
        <f t="shared" si="6"/>
        <v>1.9980825564647198E-5</v>
      </c>
      <c r="N22" s="16">
        <f t="shared" si="7"/>
        <v>-1.9980077219372561E-5</v>
      </c>
      <c r="O22" s="16">
        <f t="shared" si="8"/>
        <v>19.980451392009879</v>
      </c>
    </row>
    <row r="23" spans="2:15" x14ac:dyDescent="0.25">
      <c r="B23" s="16">
        <f t="shared" si="9"/>
        <v>3.4148281920991112E-2</v>
      </c>
      <c r="C23" s="16">
        <f t="shared" si="1"/>
        <v>0</v>
      </c>
      <c r="D23" s="16">
        <f t="shared" si="2"/>
        <v>1.4374297765851196E-5</v>
      </c>
      <c r="E23" s="16">
        <f t="shared" si="3"/>
        <v>-1.4373895455999097E-5</v>
      </c>
      <c r="F23" s="16">
        <f t="shared" si="4"/>
        <v>14.374096610925147</v>
      </c>
      <c r="H23" s="5"/>
      <c r="K23" s="16">
        <f t="shared" si="10"/>
        <v>2.5083132857306744E-2</v>
      </c>
      <c r="L23" s="16">
        <f t="shared" si="5"/>
        <v>0</v>
      </c>
      <c r="M23" s="16">
        <f t="shared" si="6"/>
        <v>1.9980825564647198E-5</v>
      </c>
      <c r="N23" s="16">
        <f t="shared" si="7"/>
        <v>-1.9980077219372561E-5</v>
      </c>
      <c r="O23" s="16">
        <f t="shared" si="8"/>
        <v>19.980451392009879</v>
      </c>
    </row>
    <row r="24" spans="2:15" x14ac:dyDescent="0.25">
      <c r="B24" s="16">
        <f t="shared" si="9"/>
        <v>3.4148281920991112E-2</v>
      </c>
      <c r="C24" s="16">
        <f t="shared" si="1"/>
        <v>0</v>
      </c>
      <c r="D24" s="16">
        <f t="shared" si="2"/>
        <v>1.4374297765851196E-5</v>
      </c>
      <c r="E24" s="16">
        <f t="shared" si="3"/>
        <v>-1.4373895455999097E-5</v>
      </c>
      <c r="F24" s="16">
        <f t="shared" si="4"/>
        <v>14.374096610925147</v>
      </c>
      <c r="H24" s="5"/>
      <c r="K24" s="16">
        <f t="shared" si="10"/>
        <v>2.5083132857306744E-2</v>
      </c>
      <c r="L24" s="16">
        <f t="shared" si="5"/>
        <v>0</v>
      </c>
      <c r="M24" s="16">
        <f t="shared" si="6"/>
        <v>1.9980825564647198E-5</v>
      </c>
      <c r="N24" s="16">
        <f t="shared" si="7"/>
        <v>-1.9980077219372561E-5</v>
      </c>
      <c r="O24" s="16">
        <f t="shared" si="8"/>
        <v>19.980451392009879</v>
      </c>
    </row>
    <row r="25" spans="2:15" x14ac:dyDescent="0.25">
      <c r="B25" s="16">
        <f t="shared" si="9"/>
        <v>3.4148281920991112E-2</v>
      </c>
      <c r="C25" s="16">
        <f t="shared" si="1"/>
        <v>0</v>
      </c>
      <c r="D25" s="16">
        <f t="shared" si="2"/>
        <v>1.4374297765851196E-5</v>
      </c>
      <c r="E25" s="16">
        <f t="shared" si="3"/>
        <v>-1.4373895455999097E-5</v>
      </c>
      <c r="F25" s="16">
        <f t="shared" si="4"/>
        <v>14.374096610925147</v>
      </c>
      <c r="H25" s="5"/>
      <c r="K25" s="16">
        <f t="shared" si="10"/>
        <v>2.5083132857306744E-2</v>
      </c>
      <c r="L25" s="16">
        <f t="shared" si="5"/>
        <v>0</v>
      </c>
      <c r="M25" s="16">
        <f t="shared" si="6"/>
        <v>1.9980825564647198E-5</v>
      </c>
      <c r="N25" s="16">
        <f t="shared" si="7"/>
        <v>-1.9980077219372561E-5</v>
      </c>
      <c r="O25" s="16">
        <f t="shared" si="8"/>
        <v>19.980451392009879</v>
      </c>
    </row>
    <row r="26" spans="2:15" x14ac:dyDescent="0.25">
      <c r="B26" s="16">
        <f t="shared" si="9"/>
        <v>3.4148281920991112E-2</v>
      </c>
      <c r="C26" s="16">
        <f t="shared" si="1"/>
        <v>0</v>
      </c>
      <c r="D26" s="16">
        <f t="shared" si="2"/>
        <v>1.4374297765851196E-5</v>
      </c>
      <c r="E26" s="16">
        <f t="shared" si="3"/>
        <v>-1.4373895455999097E-5</v>
      </c>
      <c r="F26" s="16">
        <f t="shared" si="4"/>
        <v>14.374096610925147</v>
      </c>
      <c r="H26" s="5"/>
      <c r="K26" s="16">
        <f t="shared" si="10"/>
        <v>2.5083132857306744E-2</v>
      </c>
      <c r="L26" s="16">
        <f t="shared" si="5"/>
        <v>0</v>
      </c>
      <c r="M26" s="16">
        <f t="shared" si="6"/>
        <v>1.9980825564647198E-5</v>
      </c>
      <c r="N26" s="16">
        <f t="shared" si="7"/>
        <v>-1.9980077219372561E-5</v>
      </c>
      <c r="O26" s="16">
        <f t="shared" si="8"/>
        <v>19.980451392009879</v>
      </c>
    </row>
    <row r="27" spans="2:15" x14ac:dyDescent="0.25">
      <c r="B27" s="16">
        <f t="shared" si="9"/>
        <v>3.4148281920991112E-2</v>
      </c>
      <c r="C27" s="16">
        <f t="shared" si="1"/>
        <v>0</v>
      </c>
      <c r="D27" s="16">
        <f t="shared" si="2"/>
        <v>1.4374297765851196E-5</v>
      </c>
      <c r="E27" s="16">
        <f t="shared" si="3"/>
        <v>-1.4373895455999097E-5</v>
      </c>
      <c r="F27" s="16">
        <f t="shared" si="4"/>
        <v>14.374096610925147</v>
      </c>
      <c r="H27" s="5"/>
      <c r="K27" s="16">
        <f t="shared" si="10"/>
        <v>2.5083132857306744E-2</v>
      </c>
      <c r="L27" s="16">
        <f t="shared" si="5"/>
        <v>0</v>
      </c>
      <c r="M27" s="16">
        <f t="shared" si="6"/>
        <v>1.9980825564647198E-5</v>
      </c>
      <c r="N27" s="16">
        <f t="shared" si="7"/>
        <v>-1.9980077219372561E-5</v>
      </c>
      <c r="O27" s="16">
        <f t="shared" si="8"/>
        <v>19.980451392009879</v>
      </c>
    </row>
    <row r="28" spans="2:15" x14ac:dyDescent="0.25">
      <c r="B28" s="16">
        <f t="shared" si="9"/>
        <v>3.4148281920991112E-2</v>
      </c>
      <c r="C28" s="16">
        <f t="shared" si="1"/>
        <v>0</v>
      </c>
      <c r="D28" s="16">
        <f t="shared" si="2"/>
        <v>1.4374297765851196E-5</v>
      </c>
      <c r="E28" s="16">
        <f t="shared" si="3"/>
        <v>-1.4373895455999097E-5</v>
      </c>
      <c r="F28" s="16">
        <f t="shared" si="4"/>
        <v>14.374096610925147</v>
      </c>
      <c r="H28" s="5"/>
      <c r="K28" s="16">
        <f t="shared" si="10"/>
        <v>2.5083132857306744E-2</v>
      </c>
      <c r="L28" s="16">
        <f t="shared" si="5"/>
        <v>0</v>
      </c>
      <c r="M28" s="16">
        <f t="shared" si="6"/>
        <v>1.9980825564647198E-5</v>
      </c>
      <c r="N28" s="16">
        <f t="shared" si="7"/>
        <v>-1.9980077219372561E-5</v>
      </c>
      <c r="O28" s="16">
        <f t="shared" si="8"/>
        <v>19.980451392009879</v>
      </c>
    </row>
    <row r="29" spans="2:15" x14ac:dyDescent="0.25">
      <c r="B29" s="16">
        <f t="shared" si="9"/>
        <v>3.4148281920991112E-2</v>
      </c>
      <c r="C29" s="16">
        <f t="shared" si="1"/>
        <v>0</v>
      </c>
      <c r="D29" s="16">
        <f t="shared" si="2"/>
        <v>1.4374297765851196E-5</v>
      </c>
      <c r="E29" s="16">
        <f t="shared" si="3"/>
        <v>-1.4373895455999097E-5</v>
      </c>
      <c r="F29" s="16">
        <f t="shared" si="4"/>
        <v>14.374096610925147</v>
      </c>
      <c r="H29" s="5"/>
      <c r="K29" s="16">
        <f t="shared" si="10"/>
        <v>2.5083132857306744E-2</v>
      </c>
      <c r="L29" s="16">
        <f t="shared" si="5"/>
        <v>0</v>
      </c>
      <c r="M29" s="16">
        <f t="shared" si="6"/>
        <v>1.9980825564647198E-5</v>
      </c>
      <c r="N29" s="16">
        <f t="shared" si="7"/>
        <v>-1.9980077219372561E-5</v>
      </c>
      <c r="O29" s="16">
        <f t="shared" si="8"/>
        <v>19.980451392009879</v>
      </c>
    </row>
    <row r="30" spans="2:15" x14ac:dyDescent="0.25">
      <c r="B30" s="16">
        <f t="shared" si="9"/>
        <v>3.4148281920991112E-2</v>
      </c>
      <c r="C30" s="16">
        <f t="shared" si="1"/>
        <v>0</v>
      </c>
      <c r="D30" s="16">
        <f t="shared" si="2"/>
        <v>1.4374297765851196E-5</v>
      </c>
      <c r="E30" s="16">
        <f t="shared" si="3"/>
        <v>-1.4373895455999097E-5</v>
      </c>
      <c r="F30" s="16">
        <f t="shared" si="4"/>
        <v>14.374096610925147</v>
      </c>
      <c r="H30" s="5"/>
      <c r="K30" s="16">
        <f t="shared" si="10"/>
        <v>2.5083132857306744E-2</v>
      </c>
      <c r="L30" s="16">
        <f t="shared" si="5"/>
        <v>0</v>
      </c>
      <c r="M30" s="16">
        <f t="shared" si="6"/>
        <v>1.9980825564647198E-5</v>
      </c>
      <c r="N30" s="16">
        <f t="shared" si="7"/>
        <v>-1.9980077219372561E-5</v>
      </c>
      <c r="O30" s="16">
        <f t="shared" si="8"/>
        <v>19.980451392009879</v>
      </c>
    </row>
    <row r="31" spans="2:15" x14ac:dyDescent="0.25">
      <c r="B31" s="16">
        <f t="shared" si="9"/>
        <v>3.4148281920991112E-2</v>
      </c>
      <c r="C31" s="16">
        <f t="shared" si="1"/>
        <v>0</v>
      </c>
      <c r="D31" s="16">
        <f t="shared" si="2"/>
        <v>1.4374297765851196E-5</v>
      </c>
      <c r="E31" s="16">
        <f t="shared" si="3"/>
        <v>-1.4373895455999097E-5</v>
      </c>
      <c r="F31" s="16">
        <f t="shared" si="4"/>
        <v>14.374096610925147</v>
      </c>
      <c r="H31" s="5"/>
      <c r="K31" s="16">
        <f t="shared" si="10"/>
        <v>2.5083132857306744E-2</v>
      </c>
      <c r="L31" s="16">
        <f t="shared" si="5"/>
        <v>0</v>
      </c>
      <c r="M31" s="16">
        <f t="shared" si="6"/>
        <v>1.9980825564647198E-5</v>
      </c>
      <c r="N31" s="16">
        <f t="shared" si="7"/>
        <v>-1.9980077219372561E-5</v>
      </c>
      <c r="O31" s="16">
        <f t="shared" si="8"/>
        <v>19.980451392009879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Ruiz (ICAE)</dc:creator>
  <cp:lastModifiedBy>Jesus Ruiz (ICAE)</cp:lastModifiedBy>
  <dcterms:created xsi:type="dcterms:W3CDTF">2015-02-11T09:39:32Z</dcterms:created>
  <dcterms:modified xsi:type="dcterms:W3CDTF">2015-02-11T09:40:19Z</dcterms:modified>
</cp:coreProperties>
</file>